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65\"/>
    </mc:Choice>
  </mc:AlternateContent>
  <xr:revisionPtr revIDLastSave="0" documentId="13_ncr:1_{3BF0DBED-8A68-4C24-B47B-37D4F248680F}" xr6:coauthVersionLast="47" xr6:coauthVersionMax="47" xr10:uidLastSave="{00000000-0000-0000-0000-000000000000}"/>
  <bookViews>
    <workbookView xWindow="1152" yWindow="1152" windowWidth="17640" windowHeight="11280" tabRatio="796" activeTab="5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Источники ЦИ" sheetId="9" r:id="rId7"/>
    <sheet name="Цена МАТ и ОБ по ТКП" sheetId="8" r:id="rId8"/>
  </sheets>
  <calcPr calcId="181029"/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C30" i="1"/>
  <c r="C32" i="1" s="1"/>
  <c r="E32" i="1" s="1"/>
  <c r="G64" i="2"/>
  <c r="G65" i="2" s="1"/>
  <c r="G66" i="2" s="1"/>
  <c r="G68" i="2" s="1"/>
  <c r="G69" i="2" s="1"/>
  <c r="G70" i="2" s="1"/>
  <c r="C37" i="1" s="1"/>
  <c r="F64" i="2"/>
  <c r="F65" i="2" s="1"/>
  <c r="F66" i="2" s="1"/>
  <c r="F68" i="2" s="1"/>
  <c r="F69" i="2" s="1"/>
  <c r="F70" i="2" s="1"/>
  <c r="C36" i="1" s="1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6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1" i="2"/>
  <c r="G29" i="2"/>
  <c r="F29" i="2"/>
  <c r="E29" i="2"/>
  <c r="D29" i="2"/>
  <c r="H28" i="2"/>
  <c r="G23" i="2"/>
  <c r="F23" i="2"/>
  <c r="E23" i="2"/>
  <c r="D23" i="2"/>
  <c r="H22" i="2"/>
  <c r="H29" i="2" l="1"/>
  <c r="H57" i="2"/>
  <c r="H41" i="2"/>
  <c r="H32" i="2"/>
  <c r="H23" i="2"/>
  <c r="C31" i="1"/>
  <c r="H65" i="2"/>
  <c r="D66" i="2"/>
  <c r="H64" i="2"/>
  <c r="D68" i="2" l="1"/>
  <c r="H66" i="2"/>
  <c r="H68" i="2" l="1"/>
  <c r="D69" i="2"/>
  <c r="H69" i="2" l="1"/>
  <c r="D70" i="2"/>
  <c r="H70" i="2" l="1"/>
  <c r="C35" i="1"/>
  <c r="C38" i="1" s="1"/>
  <c r="C40" i="1" l="1"/>
  <c r="C39" i="1"/>
  <c r="C42" i="1" l="1"/>
  <c r="E42" i="1" s="1"/>
  <c r="E40" i="1"/>
</calcChain>
</file>

<file path=xl/sharedStrings.xml><?xml version="1.0" encoding="utf-8"?>
<sst xmlns="http://schemas.openxmlformats.org/spreadsheetml/2006/main" count="259" uniqueCount="138">
  <si>
    <t>СВОДКА ЗАТРАТ</t>
  </si>
  <si>
    <t>P_0265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</si>
  <si>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</si>
  <si>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</si>
  <si>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</si>
  <si>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</si>
  <si>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</si>
  <si>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</si>
  <si>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</si>
  <si>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</si>
  <si>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</si>
  <si>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</si>
  <si>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</si>
  <si>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</si>
  <si>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</si>
  <si>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</si>
  <si>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</si>
  <si>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</si>
  <si>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</si>
  <si>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</si>
  <si>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</si>
  <si>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</si>
  <si>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</si>
  <si>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</si>
  <si>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</si>
  <si>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</si>
  <si>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</si>
  <si>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</si>
  <si>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</si>
  <si>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</si>
  <si>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</si>
  <si>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</si>
  <si>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</si>
  <si>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</si>
  <si>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</si>
  <si>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</si>
  <si>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</si>
  <si>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</si>
  <si>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</si>
  <si>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</si>
  <si>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</si>
  <si>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</si>
  <si>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</si>
  <si>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</si>
  <si>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</si>
  <si>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</si>
  <si>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</si>
  <si>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</si>
  <si>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</si>
  <si>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</si>
  <si>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</si>
  <si>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</si>
  <si>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</si>
  <si>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</si>
  <si>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</si>
  <si>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</si>
  <si>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</si>
  <si>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</si>
  <si>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</si>
  <si>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</si>
  <si>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</si>
  <si>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</si>
  <si>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</si>
  <si>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</si>
  <si>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</si>
  <si>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</si>
  <si>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</si>
  <si>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</si>
  <si>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</si>
  <si>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</si>
  <si>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</si>
  <si>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</si>
  <si>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</si>
  <si>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</si>
  <si>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</si>
  <si>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</si>
  <si>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</si>
  <si>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</si>
  <si>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</si>
  <si>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</si>
  <si>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</si>
  <si>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</si>
  <si>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</si>
  <si>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</si>
  <si>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</si>
  <si>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</si>
  <si>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</si>
  <si>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</si>
  <si>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</si>
  <si>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</si>
  <si>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</si>
  <si>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</si>
  <si>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</si>
  <si>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</si>
  <si>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</si>
  <si>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</si>
  <si>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</si>
  <si>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</si>
  <si>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СИП-3(1х95)(3775+12+15)</t>
  </si>
  <si>
    <t>км</t>
  </si>
  <si>
    <t>Стойка ж/б СВ-110-3,5</t>
  </si>
  <si>
    <t>шт</t>
  </si>
  <si>
    <t>Стойка ж/б СС136.6-3,1</t>
  </si>
  <si>
    <t>"Реконструкция ВЛ-6 кВ Ф-1 РП-3 - КТП-204" протяженностью 5,2 км г.о. Новокуйбышевск Самарская область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</si>
  <si>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</si>
  <si>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</si>
  <si>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</si>
  <si>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</si>
  <si>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</si>
  <si>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</si>
  <si>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</si>
  <si>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</si>
  <si>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</si>
  <si>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</si>
  <si>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</si>
  <si>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</si>
  <si>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</si>
  <si>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</si>
  <si>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</si>
  <si>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</si>
  <si>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</si>
  <si>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</si>
  <si>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</si>
  <si>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</si>
  <si>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"Реконструкция КВЛ-6кВ Ф-16 ЦРП-6-КТП-178" г.о. Новокуйбышевск Самарская область</t>
  </si>
  <si>
    <t>Строительные работы</t>
  </si>
  <si>
    <t>ОСР 6-12-01</t>
  </si>
  <si>
    <t>ОСР 6-09-01</t>
  </si>
  <si>
    <t>ОСР 6-07-01</t>
  </si>
  <si>
    <t>ОСР 6-02-01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</si>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</sst>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0.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</font>
    <font>
      <i/>
      <sz val="14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70" fontId="11" fillId="0" borderId="1" xfId="1" applyNumberFormat="1" applyFont="1" applyFill="1" applyBorder="1" applyAlignment="1">
      <alignment vertical="center" wrapText="1"/>
    </xf>
    <xf numFmtId="171" fontId="13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3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3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75" fontId="12" fillId="0" borderId="1" xfId="1" applyNumberFormat="1" applyFont="1" applyFill="1" applyBorder="1" applyAlignment="1">
      <alignment horizontal="left" vertical="center" wrapText="1" indent="17"/>
    </xf>
    <xf numFmtId="175" fontId="11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7" zoomScale="90" zoomScaleNormal="90" workbookViewId="0">
      <selection activeCell="C40" activeCellId="1" sqref="C42 C40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15" customWidth="1"/>
    <col min="7" max="9" width="17.5546875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84" t="s">
        <v>0</v>
      </c>
      <c r="B12" s="84"/>
      <c r="C12" s="84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87" t="s">
        <v>1</v>
      </c>
      <c r="B16" s="87"/>
      <c r="C16" s="87"/>
    </row>
    <row r="17" spans="1:9" ht="15.75" customHeight="1" x14ac:dyDescent="0.3">
      <c r="A17" s="86" t="s">
        <v>2</v>
      </c>
      <c r="B17" s="86"/>
      <c r="C17" s="86"/>
    </row>
    <row r="18" spans="1:9" ht="15.75" customHeight="1" x14ac:dyDescent="0.3">
      <c r="A18" s="1"/>
      <c r="B18" s="1"/>
      <c r="C18" s="1"/>
    </row>
    <row r="19" spans="1:9" ht="72" customHeight="1" x14ac:dyDescent="0.3">
      <c r="A19" s="85" t="s">
        <v>103</v>
      </c>
      <c r="B19" s="85"/>
      <c r="C19" s="85"/>
    </row>
    <row r="20" spans="1:9" ht="15.75" customHeight="1" x14ac:dyDescent="0.3">
      <c r="A20" s="86" t="s">
        <v>3</v>
      </c>
      <c r="B20" s="86"/>
      <c r="C20" s="86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104</v>
      </c>
      <c r="D23" s="3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38"/>
      <c r="E24" s="38"/>
      <c r="F24" s="38"/>
      <c r="G24" s="39"/>
      <c r="H24" s="39"/>
      <c r="I24" s="39"/>
    </row>
    <row r="25" spans="1:9" ht="15.75" customHeight="1" x14ac:dyDescent="0.3">
      <c r="A25" s="81" t="s">
        <v>105</v>
      </c>
      <c r="B25" s="82"/>
      <c r="C25" s="83"/>
      <c r="D25" s="3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106</v>
      </c>
      <c r="C26" s="41"/>
      <c r="D26" s="38"/>
      <c r="E26" s="38"/>
      <c r="F26" s="38"/>
      <c r="G26" s="39"/>
      <c r="H26" s="39" t="s">
        <v>107</v>
      </c>
      <c r="I26" s="39"/>
    </row>
    <row r="27" spans="1:9" ht="15.75" customHeight="1" x14ac:dyDescent="0.3">
      <c r="A27" s="42" t="s">
        <v>6</v>
      </c>
      <c r="B27" s="40" t="s">
        <v>108</v>
      </c>
      <c r="C27" s="43">
        <v>0</v>
      </c>
      <c r="D27" s="44"/>
      <c r="E27" s="44"/>
      <c r="F27" s="44"/>
      <c r="G27" s="45" t="s">
        <v>109</v>
      </c>
      <c r="H27" s="45" t="s">
        <v>110</v>
      </c>
      <c r="I27" s="45" t="s">
        <v>111</v>
      </c>
    </row>
    <row r="28" spans="1:9" ht="15.75" customHeight="1" x14ac:dyDescent="0.3">
      <c r="A28" s="42" t="s">
        <v>7</v>
      </c>
      <c r="B28" s="40" t="s">
        <v>112</v>
      </c>
      <c r="C28" s="43">
        <v>0</v>
      </c>
      <c r="D28" s="44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113</v>
      </c>
      <c r="C29" s="49">
        <v>0</v>
      </c>
      <c r="D29" s="44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0</v>
      </c>
      <c r="D30" s="50"/>
      <c r="E30" s="51"/>
      <c r="F30" s="52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114</v>
      </c>
      <c r="C31" s="49">
        <f>C30-ROUND(C30/1.2,5)</f>
        <v>0</v>
      </c>
      <c r="D31" s="44"/>
      <c r="E31" s="51"/>
      <c r="F31" s="44"/>
      <c r="G31" s="46">
        <v>2022</v>
      </c>
      <c r="H31" s="47">
        <v>114.63142733059361</v>
      </c>
      <c r="I31" s="53"/>
    </row>
    <row r="32" spans="1:9" ht="15.6" x14ac:dyDescent="0.3">
      <c r="A32" s="37">
        <v>3</v>
      </c>
      <c r="B32" s="40" t="s">
        <v>115</v>
      </c>
      <c r="C32" s="54">
        <f>C30*I34</f>
        <v>0</v>
      </c>
      <c r="D32" s="44"/>
      <c r="E32" s="55">
        <f>D32-C32</f>
        <v>0</v>
      </c>
      <c r="F32" s="56"/>
      <c r="G32" s="57">
        <v>2023</v>
      </c>
      <c r="H32" s="47">
        <v>109.09646626082731</v>
      </c>
      <c r="I32" s="53"/>
    </row>
    <row r="33" spans="1:9" ht="15.6" x14ac:dyDescent="0.3">
      <c r="A33" s="81" t="s">
        <v>116</v>
      </c>
      <c r="B33" s="82"/>
      <c r="C33" s="83"/>
      <c r="D33" s="38"/>
      <c r="E33" s="58"/>
      <c r="F33" s="59"/>
      <c r="G33" s="46">
        <v>2024</v>
      </c>
      <c r="H33" s="47">
        <v>109.11350326220534</v>
      </c>
      <c r="I33" s="53"/>
    </row>
    <row r="34" spans="1:9" ht="15.6" x14ac:dyDescent="0.3">
      <c r="A34" s="37">
        <v>1</v>
      </c>
      <c r="B34" s="40" t="s">
        <v>106</v>
      </c>
      <c r="C34" s="41"/>
      <c r="D34" s="38"/>
      <c r="E34" s="60"/>
      <c r="F34" s="61"/>
      <c r="G34" s="46">
        <v>2025</v>
      </c>
      <c r="H34" s="47">
        <v>107.81631706396419</v>
      </c>
      <c r="I34" s="62">
        <f>(H34+100)/200</f>
        <v>1.039081585319821</v>
      </c>
    </row>
    <row r="35" spans="1:9" ht="15.6" x14ac:dyDescent="0.3">
      <c r="A35" s="42" t="s">
        <v>6</v>
      </c>
      <c r="B35" s="40" t="s">
        <v>108</v>
      </c>
      <c r="C35" s="63">
        <f>ССР!D70+ССР!E70</f>
        <v>33218.780714551896</v>
      </c>
      <c r="D35" s="44"/>
      <c r="E35" s="60"/>
      <c r="F35" s="44"/>
      <c r="G35" s="46">
        <v>2026</v>
      </c>
      <c r="H35" s="47">
        <v>105.26289686896166</v>
      </c>
      <c r="I35" s="62">
        <f>(H35+100)/200*H34/100</f>
        <v>1.1065344785145874</v>
      </c>
    </row>
    <row r="36" spans="1:9" ht="15.6" x14ac:dyDescent="0.3">
      <c r="A36" s="42" t="s">
        <v>7</v>
      </c>
      <c r="B36" s="40" t="s">
        <v>112</v>
      </c>
      <c r="C36" s="63">
        <f>ССР!F70</f>
        <v>0</v>
      </c>
      <c r="D36" s="44"/>
      <c r="E36" s="60"/>
      <c r="F36" s="44"/>
      <c r="G36" s="46">
        <v>2027</v>
      </c>
      <c r="H36" s="47">
        <v>104.42089798933949</v>
      </c>
      <c r="I36" s="62">
        <f>(H36+100)/200*H35/100*H34/100</f>
        <v>1.1599922999352297</v>
      </c>
    </row>
    <row r="37" spans="1:9" ht="15.6" x14ac:dyDescent="0.3">
      <c r="A37" s="42" t="s">
        <v>8</v>
      </c>
      <c r="B37" s="40" t="s">
        <v>113</v>
      </c>
      <c r="C37" s="63">
        <f>ССР!G70</f>
        <v>5608.974028238852</v>
      </c>
      <c r="D37" s="44"/>
      <c r="E37" s="60"/>
      <c r="F37" s="44"/>
      <c r="G37" s="46">
        <v>2028</v>
      </c>
      <c r="H37" s="47">
        <v>104.42089798933949</v>
      </c>
      <c r="I37" s="62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3">
        <f>C35+C36+C37</f>
        <v>38827.754742790748</v>
      </c>
      <c r="D38" s="50"/>
      <c r="E38" s="55"/>
      <c r="F38" s="56"/>
      <c r="G38" s="46">
        <v>2029</v>
      </c>
      <c r="H38" s="47">
        <v>104.42089798933949</v>
      </c>
      <c r="I38" s="62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114</v>
      </c>
      <c r="C39" s="49">
        <f>C38-ROUND(C38/1.2,5)</f>
        <v>6471.2924527907489</v>
      </c>
      <c r="D39" s="44"/>
      <c r="E39" s="60"/>
      <c r="F39" s="44"/>
      <c r="G39" s="38"/>
      <c r="H39" s="38"/>
      <c r="I39" s="38"/>
    </row>
    <row r="40" spans="1:9" ht="15.6" x14ac:dyDescent="0.3">
      <c r="A40" s="37">
        <v>3</v>
      </c>
      <c r="B40" s="40" t="s">
        <v>115</v>
      </c>
      <c r="C40" s="103">
        <f>C38*I35</f>
        <v>42964.249346206256</v>
      </c>
      <c r="D40" s="44"/>
      <c r="E40" s="55">
        <f>D40-C40</f>
        <v>-42964.249346206256</v>
      </c>
      <c r="F40" s="56"/>
      <c r="G40" s="38"/>
      <c r="H40" s="38"/>
      <c r="I40" s="38"/>
    </row>
    <row r="41" spans="1:9" ht="15.6" x14ac:dyDescent="0.3">
      <c r="A41" s="37"/>
      <c r="B41" s="40"/>
      <c r="C41" s="63"/>
      <c r="D41" s="44"/>
      <c r="E41" s="64"/>
      <c r="F41" s="44"/>
      <c r="G41" s="38"/>
      <c r="H41" s="38"/>
      <c r="I41" s="38"/>
    </row>
    <row r="42" spans="1:9" ht="15.6" x14ac:dyDescent="0.3">
      <c r="A42" s="37"/>
      <c r="B42" s="40" t="s">
        <v>117</v>
      </c>
      <c r="C42" s="102">
        <f>C40+C32</f>
        <v>42964.249346206256</v>
      </c>
      <c r="D42" s="44"/>
      <c r="E42" s="55">
        <f>D42-C42</f>
        <v>-42964.249346206256</v>
      </c>
      <c r="F42" s="56"/>
      <c r="G42" s="38"/>
      <c r="H42" s="38"/>
      <c r="I42" s="65"/>
    </row>
    <row r="43" spans="1:9" ht="15.6" x14ac:dyDescent="0.3">
      <c r="A43" s="39"/>
      <c r="B43" s="39"/>
      <c r="C43" s="39"/>
      <c r="D43" s="65"/>
      <c r="E43" s="38"/>
      <c r="F43" s="61"/>
      <c r="G43" s="38"/>
      <c r="H43" s="38"/>
      <c r="I43" s="38"/>
    </row>
    <row r="44" spans="1:9" ht="15.6" x14ac:dyDescent="0.3">
      <c r="A44" s="66" t="s">
        <v>118</v>
      </c>
      <c r="B44" s="39"/>
      <c r="C44" s="39"/>
      <c r="D44" s="38"/>
      <c r="E44" s="67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zoomScale="90" zoomScaleNormal="90" workbookViewId="0">
      <selection activeCell="B17" sqref="B17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103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94.5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25072.206875495998</v>
      </c>
      <c r="E25" s="20">
        <v>481.36792163737999</v>
      </c>
      <c r="F25" s="20">
        <v>0</v>
      </c>
      <c r="G25" s="20">
        <v>0</v>
      </c>
      <c r="H25" s="20">
        <v>25553.574797132998</v>
      </c>
    </row>
    <row r="26" spans="1:8" x14ac:dyDescent="0.3">
      <c r="A26" s="6"/>
      <c r="B26" s="9"/>
      <c r="C26" s="9" t="s">
        <v>26</v>
      </c>
      <c r="D26" s="20">
        <v>25072.206875495998</v>
      </c>
      <c r="E26" s="20">
        <v>481.36792163737999</v>
      </c>
      <c r="F26" s="20">
        <v>0</v>
      </c>
      <c r="G26" s="20">
        <v>0</v>
      </c>
      <c r="H26" s="20">
        <v>25553.574797132998</v>
      </c>
    </row>
    <row r="27" spans="1:8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1.5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x14ac:dyDescent="0.3">
      <c r="A42" s="6"/>
      <c r="B42" s="9"/>
      <c r="C42" s="9" t="s">
        <v>37</v>
      </c>
      <c r="D42" s="20">
        <v>25072.206875495998</v>
      </c>
      <c r="E42" s="20">
        <v>481.36792163737999</v>
      </c>
      <c r="F42" s="20">
        <v>0</v>
      </c>
      <c r="G42" s="20">
        <v>0</v>
      </c>
      <c r="H42" s="20">
        <v>25553.574797132998</v>
      </c>
    </row>
    <row r="43" spans="1:8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626.80517188738997</v>
      </c>
      <c r="E44" s="20">
        <v>12.034198040934999</v>
      </c>
      <c r="F44" s="20">
        <v>0</v>
      </c>
      <c r="G44" s="20">
        <v>0</v>
      </c>
      <c r="H44" s="20">
        <v>638.83936992833003</v>
      </c>
    </row>
    <row r="45" spans="1:8" x14ac:dyDescent="0.3">
      <c r="A45" s="6"/>
      <c r="B45" s="9"/>
      <c r="C45" s="9" t="s">
        <v>41</v>
      </c>
      <c r="D45" s="20">
        <v>626.80517188738997</v>
      </c>
      <c r="E45" s="20">
        <v>12.034198040934999</v>
      </c>
      <c r="F45" s="20">
        <v>0</v>
      </c>
      <c r="G45" s="20">
        <v>0</v>
      </c>
      <c r="H45" s="20">
        <v>638.83936992833003</v>
      </c>
    </row>
    <row r="46" spans="1:8" x14ac:dyDescent="0.3">
      <c r="A46" s="6"/>
      <c r="B46" s="9"/>
      <c r="C46" s="9" t="s">
        <v>42</v>
      </c>
      <c r="D46" s="20">
        <v>25699.012047382999</v>
      </c>
      <c r="E46" s="20">
        <v>493.40211967830999</v>
      </c>
      <c r="F46" s="20">
        <v>0</v>
      </c>
      <c r="G46" s="20">
        <v>0</v>
      </c>
      <c r="H46" s="20">
        <v>26192.414167061001</v>
      </c>
    </row>
    <row r="47" spans="1:8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440.38827279476999</v>
      </c>
      <c r="H48" s="20">
        <v>440.38827279476999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670.74421443668996</v>
      </c>
      <c r="E49" s="20">
        <v>12.877795323603999</v>
      </c>
      <c r="F49" s="20">
        <v>0</v>
      </c>
      <c r="G49" s="20">
        <v>0</v>
      </c>
      <c r="H49" s="20">
        <v>683.62200976028998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568.37538742522997</v>
      </c>
      <c r="H50" s="20">
        <v>568.37538742522997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119.12688617041</v>
      </c>
      <c r="H51" s="20">
        <v>119.12688617041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114.36181072359</v>
      </c>
      <c r="H52" s="20">
        <v>114.36181072359</v>
      </c>
    </row>
    <row r="53" spans="1:8" x14ac:dyDescent="0.3">
      <c r="A53" s="6"/>
      <c r="B53" s="9"/>
      <c r="C53" s="9" t="s">
        <v>65</v>
      </c>
      <c r="D53" s="20">
        <v>670.74421443668996</v>
      </c>
      <c r="E53" s="20">
        <v>12.877795323603999</v>
      </c>
      <c r="F53" s="20">
        <v>0</v>
      </c>
      <c r="G53" s="20">
        <v>1242.252357114</v>
      </c>
      <c r="H53" s="20">
        <v>1925.8743668743</v>
      </c>
    </row>
    <row r="54" spans="1:8" x14ac:dyDescent="0.3">
      <c r="A54" s="6"/>
      <c r="B54" s="9"/>
      <c r="C54" s="9" t="s">
        <v>64</v>
      </c>
      <c r="D54" s="20">
        <v>26369.756261819999</v>
      </c>
      <c r="E54" s="20">
        <v>506.27991500192002</v>
      </c>
      <c r="F54" s="20">
        <v>0</v>
      </c>
      <c r="G54" s="20">
        <v>1242.252357114</v>
      </c>
      <c r="H54" s="20">
        <v>28118.288533936</v>
      </c>
    </row>
    <row r="55" spans="1:8" ht="31.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x14ac:dyDescent="0.3">
      <c r="A58" s="6"/>
      <c r="B58" s="9"/>
      <c r="C58" s="9" t="s">
        <v>61</v>
      </c>
      <c r="D58" s="20">
        <v>26369.756261819999</v>
      </c>
      <c r="E58" s="20">
        <v>506.27991500192002</v>
      </c>
      <c r="F58" s="20">
        <v>0</v>
      </c>
      <c r="G58" s="20">
        <v>1242.252357114</v>
      </c>
      <c r="H58" s="20">
        <v>28118.288533936</v>
      </c>
    </row>
    <row r="59" spans="1:8" ht="157.5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3295.7525201018998</v>
      </c>
      <c r="H60" s="20">
        <v>3295.7525201018998</v>
      </c>
    </row>
    <row r="61" spans="1:8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3295.7525201018998</v>
      </c>
      <c r="H61" s="20">
        <v>3295.7525201018998</v>
      </c>
    </row>
    <row r="62" spans="1:8" x14ac:dyDescent="0.3">
      <c r="A62" s="6"/>
      <c r="B62" s="9"/>
      <c r="C62" s="9" t="s">
        <v>56</v>
      </c>
      <c r="D62" s="20">
        <v>26369.756261819999</v>
      </c>
      <c r="E62" s="20">
        <v>506.27991500192002</v>
      </c>
      <c r="F62" s="20">
        <v>0</v>
      </c>
      <c r="G62" s="20">
        <v>4538.0048772158998</v>
      </c>
      <c r="H62" s="20">
        <v>31414.041054038</v>
      </c>
    </row>
    <row r="63" spans="1:8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47.25" customHeight="1" x14ac:dyDescent="0.3">
      <c r="A64" s="6">
        <v>9</v>
      </c>
      <c r="B64" s="6" t="s">
        <v>54</v>
      </c>
      <c r="C64" s="7" t="s">
        <v>53</v>
      </c>
      <c r="D64" s="20">
        <f>D62 * 3%</f>
        <v>791.09268785459994</v>
      </c>
      <c r="E64" s="20">
        <f>E62 * 3%</f>
        <v>15.1883974500576</v>
      </c>
      <c r="F64" s="20">
        <f>F62 * 3%</f>
        <v>0</v>
      </c>
      <c r="G64" s="20">
        <f>G62 * 3%</f>
        <v>136.140146316477</v>
      </c>
      <c r="H64" s="20">
        <f>SUM(D64:G64)</f>
        <v>942.42123162113444</v>
      </c>
    </row>
    <row r="65" spans="1:8" x14ac:dyDescent="0.3">
      <c r="A65" s="6"/>
      <c r="B65" s="9"/>
      <c r="C65" s="9" t="s">
        <v>52</v>
      </c>
      <c r="D65" s="20">
        <f>D64</f>
        <v>791.09268785459994</v>
      </c>
      <c r="E65" s="20">
        <f>E64</f>
        <v>15.1883974500576</v>
      </c>
      <c r="F65" s="20">
        <f>F64</f>
        <v>0</v>
      </c>
      <c r="G65" s="20">
        <f>G64</f>
        <v>136.140146316477</v>
      </c>
      <c r="H65" s="20">
        <f>SUM(D65:G65)</f>
        <v>942.42123162113444</v>
      </c>
    </row>
    <row r="66" spans="1:8" x14ac:dyDescent="0.3">
      <c r="A66" s="6"/>
      <c r="B66" s="9"/>
      <c r="C66" s="9" t="s">
        <v>51</v>
      </c>
      <c r="D66" s="20">
        <f>D65 + D62</f>
        <v>27160.848949674601</v>
      </c>
      <c r="E66" s="20">
        <f>E65 + E62</f>
        <v>521.46831245197757</v>
      </c>
      <c r="F66" s="20">
        <f>F65 + F62</f>
        <v>0</v>
      </c>
      <c r="G66" s="20">
        <f>G65 + G62</f>
        <v>4674.1450235323764</v>
      </c>
      <c r="H66" s="20">
        <f>SUM(D66:G66)</f>
        <v>32356.462285658952</v>
      </c>
    </row>
    <row r="67" spans="1:8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x14ac:dyDescent="0.3">
      <c r="A68" s="6">
        <v>10</v>
      </c>
      <c r="B68" s="6" t="s">
        <v>49</v>
      </c>
      <c r="C68" s="7" t="s">
        <v>48</v>
      </c>
      <c r="D68" s="20">
        <f>D66 * 20%</f>
        <v>5432.1697899349201</v>
      </c>
      <c r="E68" s="20">
        <f>E66 * 20%</f>
        <v>104.29366249039552</v>
      </c>
      <c r="F68" s="20">
        <f>F66 * 20%</f>
        <v>0</v>
      </c>
      <c r="G68" s="20">
        <f>G66 * 20%</f>
        <v>934.8290047064753</v>
      </c>
      <c r="H68" s="20">
        <f>SUM(D68:G68)</f>
        <v>6471.2924571317917</v>
      </c>
    </row>
    <row r="69" spans="1:8" x14ac:dyDescent="0.3">
      <c r="A69" s="6"/>
      <c r="B69" s="9"/>
      <c r="C69" s="9" t="s">
        <v>47</v>
      </c>
      <c r="D69" s="20">
        <f>D68</f>
        <v>5432.1697899349201</v>
      </c>
      <c r="E69" s="20">
        <f>E68</f>
        <v>104.29366249039552</v>
      </c>
      <c r="F69" s="20">
        <f>F68</f>
        <v>0</v>
      </c>
      <c r="G69" s="20">
        <f>G68</f>
        <v>934.8290047064753</v>
      </c>
      <c r="H69" s="20">
        <f>SUM(D69:G69)</f>
        <v>6471.2924571317917</v>
      </c>
    </row>
    <row r="70" spans="1:8" x14ac:dyDescent="0.3">
      <c r="A70" s="6"/>
      <c r="B70" s="9"/>
      <c r="C70" s="9" t="s">
        <v>46</v>
      </c>
      <c r="D70" s="20">
        <f>D69 + D66</f>
        <v>32593.018739609521</v>
      </c>
      <c r="E70" s="20">
        <f>E69 + E66</f>
        <v>625.76197494237306</v>
      </c>
      <c r="F70" s="20">
        <f>F69 + F66</f>
        <v>0</v>
      </c>
      <c r="G70" s="20">
        <f>G69 + G66</f>
        <v>5608.974028238852</v>
      </c>
      <c r="H70" s="20">
        <f>SUM(D70:G70)</f>
        <v>38827.754742790748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103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77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25072.206875495998</v>
      </c>
      <c r="E13" s="19">
        <v>481.36792163737999</v>
      </c>
      <c r="F13" s="19">
        <v>0</v>
      </c>
      <c r="G13" s="19">
        <v>0</v>
      </c>
      <c r="H13" s="19">
        <v>25553.574797132998</v>
      </c>
      <c r="J13" s="5"/>
    </row>
    <row r="14" spans="1:14" x14ac:dyDescent="0.3">
      <c r="A14" s="6"/>
      <c r="B14" s="9"/>
      <c r="C14" s="9" t="s">
        <v>80</v>
      </c>
      <c r="D14" s="19">
        <v>25072.206875495998</v>
      </c>
      <c r="E14" s="19">
        <v>481.36792163737999</v>
      </c>
      <c r="F14" s="19">
        <v>0</v>
      </c>
      <c r="G14" s="19">
        <v>0</v>
      </c>
      <c r="H14" s="19">
        <v>25553.574797132998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103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77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82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103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77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0</v>
      </c>
      <c r="E13" s="19">
        <v>0</v>
      </c>
      <c r="F13" s="19">
        <v>0</v>
      </c>
      <c r="G13" s="19">
        <v>440.38827279476999</v>
      </c>
      <c r="H13" s="19">
        <v>440.38827279476999</v>
      </c>
      <c r="J13" s="5"/>
    </row>
    <row r="14" spans="1:14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440.38827279476999</v>
      </c>
      <c r="H14" s="19">
        <v>440.38827279476999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103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77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58</v>
      </c>
      <c r="D13" s="19">
        <v>0</v>
      </c>
      <c r="E13" s="19">
        <v>0</v>
      </c>
      <c r="F13" s="19">
        <v>0</v>
      </c>
      <c r="G13" s="19">
        <v>3295.7525201018998</v>
      </c>
      <c r="H13" s="19">
        <v>3295.7525201018998</v>
      </c>
      <c r="J13" s="5"/>
    </row>
    <row r="14" spans="1:14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3295.7525201018998</v>
      </c>
      <c r="H14" s="19">
        <v>3295.7525201018998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55" zoomScaleNormal="55" workbookViewId="0">
      <selection activeCell="B15" sqref="B15"/>
    </sheetView>
  </sheetViews>
  <sheetFormatPr defaultColWidth="8.88671875" defaultRowHeight="18" x14ac:dyDescent="0.3"/>
  <cols>
    <col min="1" max="1" width="18" style="70" customWidth="1"/>
    <col min="2" max="2" width="92.6640625" style="68" customWidth="1"/>
    <col min="3" max="3" width="30" style="68" customWidth="1"/>
    <col min="4" max="4" width="15.6640625" style="69" customWidth="1"/>
    <col min="5" max="6" width="14.33203125" style="69" customWidth="1"/>
    <col min="7" max="7" width="20.109375" style="69" customWidth="1"/>
    <col min="8" max="8" width="136.33203125" style="68" customWidth="1"/>
    <col min="10" max="10" width="19.44140625" customWidth="1"/>
  </cols>
  <sheetData>
    <row r="1" spans="1:8" ht="75.900000000000006" customHeight="1" x14ac:dyDescent="0.3">
      <c r="A1" s="76" t="s">
        <v>137</v>
      </c>
      <c r="B1" s="76" t="s">
        <v>136</v>
      </c>
      <c r="C1" s="76" t="s">
        <v>135</v>
      </c>
      <c r="D1" s="76" t="s">
        <v>134</v>
      </c>
      <c r="E1" s="76" t="s">
        <v>133</v>
      </c>
      <c r="F1" s="76" t="s">
        <v>132</v>
      </c>
      <c r="G1" s="76" t="s">
        <v>131</v>
      </c>
      <c r="H1" s="76" t="s">
        <v>130</v>
      </c>
    </row>
    <row r="2" spans="1:8" x14ac:dyDescent="0.3">
      <c r="A2" s="76">
        <v>1</v>
      </c>
      <c r="B2" s="76">
        <v>2</v>
      </c>
      <c r="C2" s="76">
        <v>3</v>
      </c>
      <c r="D2" s="76">
        <v>4</v>
      </c>
      <c r="E2" s="76">
        <v>5</v>
      </c>
      <c r="F2" s="76">
        <v>6</v>
      </c>
      <c r="G2" s="76">
        <v>7</v>
      </c>
      <c r="H2" s="76">
        <v>8</v>
      </c>
    </row>
    <row r="3" spans="1:8" ht="24.6" x14ac:dyDescent="0.3">
      <c r="A3" s="92" t="s">
        <v>76</v>
      </c>
      <c r="B3" s="93"/>
      <c r="C3" s="80"/>
      <c r="D3" s="78">
        <v>25553.574797132998</v>
      </c>
      <c r="E3" s="74"/>
      <c r="F3" s="74"/>
      <c r="G3" s="74"/>
      <c r="H3" s="79"/>
    </row>
    <row r="4" spans="1:8" x14ac:dyDescent="0.3">
      <c r="A4" s="94" t="s">
        <v>129</v>
      </c>
      <c r="B4" s="77" t="s">
        <v>125</v>
      </c>
      <c r="C4" s="80"/>
      <c r="D4" s="78">
        <v>25072.206875495998</v>
      </c>
      <c r="E4" s="74"/>
      <c r="F4" s="74"/>
      <c r="G4" s="74"/>
      <c r="H4" s="79"/>
    </row>
    <row r="5" spans="1:8" x14ac:dyDescent="0.3">
      <c r="A5" s="94"/>
      <c r="B5" s="77" t="s">
        <v>123</v>
      </c>
      <c r="C5" s="76"/>
      <c r="D5" s="78">
        <v>481.36792163737999</v>
      </c>
      <c r="E5" s="74"/>
      <c r="F5" s="74"/>
      <c r="G5" s="74"/>
      <c r="H5" s="73"/>
    </row>
    <row r="6" spans="1:8" x14ac:dyDescent="0.3">
      <c r="A6" s="95"/>
      <c r="B6" s="77" t="s">
        <v>122</v>
      </c>
      <c r="C6" s="76"/>
      <c r="D6" s="78">
        <v>0</v>
      </c>
      <c r="E6" s="74"/>
      <c r="F6" s="74"/>
      <c r="G6" s="74"/>
      <c r="H6" s="73"/>
    </row>
    <row r="7" spans="1:8" x14ac:dyDescent="0.3">
      <c r="A7" s="95"/>
      <c r="B7" s="77" t="s">
        <v>121</v>
      </c>
      <c r="C7" s="76"/>
      <c r="D7" s="78">
        <v>0</v>
      </c>
      <c r="E7" s="74"/>
      <c r="F7" s="74"/>
      <c r="G7" s="74"/>
      <c r="H7" s="73"/>
    </row>
    <row r="8" spans="1:8" x14ac:dyDescent="0.3">
      <c r="A8" s="96" t="s">
        <v>79</v>
      </c>
      <c r="B8" s="97"/>
      <c r="C8" s="94" t="s">
        <v>25</v>
      </c>
      <c r="D8" s="75">
        <v>25553.574797132998</v>
      </c>
      <c r="E8" s="74">
        <v>5.2</v>
      </c>
      <c r="F8" s="74" t="s">
        <v>99</v>
      </c>
      <c r="G8" s="75">
        <v>4914.1489994487001</v>
      </c>
      <c r="H8" s="73"/>
    </row>
    <row r="9" spans="1:8" x14ac:dyDescent="0.3">
      <c r="A9" s="98">
        <v>1</v>
      </c>
      <c r="B9" s="77" t="s">
        <v>125</v>
      </c>
      <c r="C9" s="94"/>
      <c r="D9" s="75">
        <v>25072.206875495998</v>
      </c>
      <c r="E9" s="74"/>
      <c r="F9" s="74"/>
      <c r="G9" s="74"/>
      <c r="H9" s="95" t="s">
        <v>124</v>
      </c>
    </row>
    <row r="10" spans="1:8" x14ac:dyDescent="0.3">
      <c r="A10" s="94"/>
      <c r="B10" s="77" t="s">
        <v>123</v>
      </c>
      <c r="C10" s="94"/>
      <c r="D10" s="75">
        <v>481.36792163737999</v>
      </c>
      <c r="E10" s="74"/>
      <c r="F10" s="74"/>
      <c r="G10" s="74"/>
      <c r="H10" s="95"/>
    </row>
    <row r="11" spans="1:8" x14ac:dyDescent="0.3">
      <c r="A11" s="94"/>
      <c r="B11" s="77" t="s">
        <v>122</v>
      </c>
      <c r="C11" s="94"/>
      <c r="D11" s="75">
        <v>0</v>
      </c>
      <c r="E11" s="74"/>
      <c r="F11" s="74"/>
      <c r="G11" s="74"/>
      <c r="H11" s="95"/>
    </row>
    <row r="12" spans="1:8" x14ac:dyDescent="0.3">
      <c r="A12" s="94"/>
      <c r="B12" s="77" t="s">
        <v>121</v>
      </c>
      <c r="C12" s="94"/>
      <c r="D12" s="75">
        <v>0</v>
      </c>
      <c r="E12" s="74"/>
      <c r="F12" s="74"/>
      <c r="G12" s="74"/>
      <c r="H12" s="95"/>
    </row>
    <row r="13" spans="1:8" ht="24.6" x14ac:dyDescent="0.3">
      <c r="A13" s="99" t="s">
        <v>82</v>
      </c>
      <c r="B13" s="93"/>
      <c r="C13" s="76"/>
      <c r="D13" s="78">
        <v>0</v>
      </c>
      <c r="E13" s="74"/>
      <c r="F13" s="74"/>
      <c r="G13" s="74"/>
      <c r="H13" s="73"/>
    </row>
    <row r="14" spans="1:8" x14ac:dyDescent="0.3">
      <c r="A14" s="94" t="s">
        <v>128</v>
      </c>
      <c r="B14" s="77" t="s">
        <v>125</v>
      </c>
      <c r="C14" s="76"/>
      <c r="D14" s="78">
        <v>0</v>
      </c>
      <c r="E14" s="74"/>
      <c r="F14" s="74"/>
      <c r="G14" s="74"/>
      <c r="H14" s="73"/>
    </row>
    <row r="15" spans="1:8" x14ac:dyDescent="0.3">
      <c r="A15" s="94"/>
      <c r="B15" s="77" t="s">
        <v>123</v>
      </c>
      <c r="C15" s="76"/>
      <c r="D15" s="78">
        <v>0</v>
      </c>
      <c r="E15" s="74"/>
      <c r="F15" s="74"/>
      <c r="G15" s="74"/>
      <c r="H15" s="73"/>
    </row>
    <row r="16" spans="1:8" x14ac:dyDescent="0.3">
      <c r="A16" s="94"/>
      <c r="B16" s="77" t="s">
        <v>122</v>
      </c>
      <c r="C16" s="76"/>
      <c r="D16" s="78">
        <v>0</v>
      </c>
      <c r="E16" s="74"/>
      <c r="F16" s="74"/>
      <c r="G16" s="74"/>
      <c r="H16" s="73"/>
    </row>
    <row r="17" spans="1:8" x14ac:dyDescent="0.3">
      <c r="A17" s="94"/>
      <c r="B17" s="77" t="s">
        <v>121</v>
      </c>
      <c r="C17" s="76"/>
      <c r="D17" s="78">
        <v>0</v>
      </c>
      <c r="E17" s="74"/>
      <c r="F17" s="74"/>
      <c r="G17" s="74"/>
      <c r="H17" s="73"/>
    </row>
    <row r="18" spans="1:8" x14ac:dyDescent="0.3">
      <c r="A18" s="96" t="s">
        <v>82</v>
      </c>
      <c r="B18" s="97"/>
      <c r="C18" s="94" t="s">
        <v>25</v>
      </c>
      <c r="D18" s="75">
        <v>0</v>
      </c>
      <c r="E18" s="74">
        <v>5.2</v>
      </c>
      <c r="F18" s="74" t="s">
        <v>99</v>
      </c>
      <c r="G18" s="75">
        <v>0</v>
      </c>
      <c r="H18" s="73"/>
    </row>
    <row r="19" spans="1:8" x14ac:dyDescent="0.3">
      <c r="A19" s="98">
        <v>1</v>
      </c>
      <c r="B19" s="77" t="s">
        <v>125</v>
      </c>
      <c r="C19" s="94"/>
      <c r="D19" s="75">
        <v>0</v>
      </c>
      <c r="E19" s="74"/>
      <c r="F19" s="74"/>
      <c r="G19" s="74"/>
      <c r="H19" s="95" t="s">
        <v>124</v>
      </c>
    </row>
    <row r="20" spans="1:8" x14ac:dyDescent="0.3">
      <c r="A20" s="94"/>
      <c r="B20" s="77" t="s">
        <v>123</v>
      </c>
      <c r="C20" s="94"/>
      <c r="D20" s="75">
        <v>0</v>
      </c>
      <c r="E20" s="74"/>
      <c r="F20" s="74"/>
      <c r="G20" s="74"/>
      <c r="H20" s="95"/>
    </row>
    <row r="21" spans="1:8" x14ac:dyDescent="0.3">
      <c r="A21" s="94"/>
      <c r="B21" s="77" t="s">
        <v>122</v>
      </c>
      <c r="C21" s="94"/>
      <c r="D21" s="75">
        <v>0</v>
      </c>
      <c r="E21" s="74"/>
      <c r="F21" s="74"/>
      <c r="G21" s="74"/>
      <c r="H21" s="95"/>
    </row>
    <row r="22" spans="1:8" x14ac:dyDescent="0.3">
      <c r="A22" s="94"/>
      <c r="B22" s="77" t="s">
        <v>121</v>
      </c>
      <c r="C22" s="94"/>
      <c r="D22" s="75">
        <v>0</v>
      </c>
      <c r="E22" s="74"/>
      <c r="F22" s="74"/>
      <c r="G22" s="74"/>
      <c r="H22" s="95"/>
    </row>
    <row r="23" spans="1:8" ht="24.6" x14ac:dyDescent="0.3">
      <c r="A23" s="99" t="s">
        <v>45</v>
      </c>
      <c r="B23" s="93"/>
      <c r="C23" s="76"/>
      <c r="D23" s="78">
        <v>440.38827279476999</v>
      </c>
      <c r="E23" s="74"/>
      <c r="F23" s="74"/>
      <c r="G23" s="74"/>
      <c r="H23" s="73"/>
    </row>
    <row r="24" spans="1:8" x14ac:dyDescent="0.3">
      <c r="A24" s="94" t="s">
        <v>127</v>
      </c>
      <c r="B24" s="77" t="s">
        <v>125</v>
      </c>
      <c r="C24" s="76"/>
      <c r="D24" s="78">
        <v>0</v>
      </c>
      <c r="E24" s="74"/>
      <c r="F24" s="74"/>
      <c r="G24" s="74"/>
      <c r="H24" s="73"/>
    </row>
    <row r="25" spans="1:8" x14ac:dyDescent="0.3">
      <c r="A25" s="94"/>
      <c r="B25" s="77" t="s">
        <v>123</v>
      </c>
      <c r="C25" s="76"/>
      <c r="D25" s="78">
        <v>0</v>
      </c>
      <c r="E25" s="74"/>
      <c r="F25" s="74"/>
      <c r="G25" s="74"/>
      <c r="H25" s="73"/>
    </row>
    <row r="26" spans="1:8" x14ac:dyDescent="0.3">
      <c r="A26" s="94"/>
      <c r="B26" s="77" t="s">
        <v>122</v>
      </c>
      <c r="C26" s="76"/>
      <c r="D26" s="78">
        <v>0</v>
      </c>
      <c r="E26" s="74"/>
      <c r="F26" s="74"/>
      <c r="G26" s="74"/>
      <c r="H26" s="73"/>
    </row>
    <row r="27" spans="1:8" x14ac:dyDescent="0.3">
      <c r="A27" s="94"/>
      <c r="B27" s="77" t="s">
        <v>121</v>
      </c>
      <c r="C27" s="76"/>
      <c r="D27" s="78">
        <v>440.38827279476999</v>
      </c>
      <c r="E27" s="74"/>
      <c r="F27" s="74"/>
      <c r="G27" s="74"/>
      <c r="H27" s="73"/>
    </row>
    <row r="28" spans="1:8" x14ac:dyDescent="0.3">
      <c r="A28" s="96" t="s">
        <v>86</v>
      </c>
      <c r="B28" s="97"/>
      <c r="C28" s="94" t="s">
        <v>25</v>
      </c>
      <c r="D28" s="75">
        <v>440.38827279476999</v>
      </c>
      <c r="E28" s="74">
        <v>5.2</v>
      </c>
      <c r="F28" s="74" t="s">
        <v>99</v>
      </c>
      <c r="G28" s="75">
        <v>84.690052460532002</v>
      </c>
      <c r="H28" s="73"/>
    </row>
    <row r="29" spans="1:8" x14ac:dyDescent="0.3">
      <c r="A29" s="98">
        <v>1</v>
      </c>
      <c r="B29" s="77" t="s">
        <v>125</v>
      </c>
      <c r="C29" s="94"/>
      <c r="D29" s="75">
        <v>0</v>
      </c>
      <c r="E29" s="74"/>
      <c r="F29" s="74"/>
      <c r="G29" s="74"/>
      <c r="H29" s="95" t="s">
        <v>124</v>
      </c>
    </row>
    <row r="30" spans="1:8" x14ac:dyDescent="0.3">
      <c r="A30" s="94"/>
      <c r="B30" s="77" t="s">
        <v>123</v>
      </c>
      <c r="C30" s="94"/>
      <c r="D30" s="75">
        <v>0</v>
      </c>
      <c r="E30" s="74"/>
      <c r="F30" s="74"/>
      <c r="G30" s="74"/>
      <c r="H30" s="95"/>
    </row>
    <row r="31" spans="1:8" x14ac:dyDescent="0.3">
      <c r="A31" s="94"/>
      <c r="B31" s="77" t="s">
        <v>122</v>
      </c>
      <c r="C31" s="94"/>
      <c r="D31" s="75">
        <v>0</v>
      </c>
      <c r="E31" s="74"/>
      <c r="F31" s="74"/>
      <c r="G31" s="74"/>
      <c r="H31" s="95"/>
    </row>
    <row r="32" spans="1:8" x14ac:dyDescent="0.3">
      <c r="A32" s="94"/>
      <c r="B32" s="77" t="s">
        <v>121</v>
      </c>
      <c r="C32" s="94"/>
      <c r="D32" s="75">
        <v>440.38827279476999</v>
      </c>
      <c r="E32" s="74"/>
      <c r="F32" s="74"/>
      <c r="G32" s="74"/>
      <c r="H32" s="95"/>
    </row>
    <row r="33" spans="1:8" ht="24.6" x14ac:dyDescent="0.3">
      <c r="A33" s="99" t="s">
        <v>58</v>
      </c>
      <c r="B33" s="93"/>
      <c r="C33" s="76"/>
      <c r="D33" s="78">
        <v>3295.7525201018998</v>
      </c>
      <c r="E33" s="74"/>
      <c r="F33" s="74"/>
      <c r="G33" s="74"/>
      <c r="H33" s="73"/>
    </row>
    <row r="34" spans="1:8" x14ac:dyDescent="0.3">
      <c r="A34" s="94" t="s">
        <v>126</v>
      </c>
      <c r="B34" s="77" t="s">
        <v>125</v>
      </c>
      <c r="C34" s="76"/>
      <c r="D34" s="78">
        <v>0</v>
      </c>
      <c r="E34" s="74"/>
      <c r="F34" s="74"/>
      <c r="G34" s="74"/>
      <c r="H34" s="73"/>
    </row>
    <row r="35" spans="1:8" x14ac:dyDescent="0.3">
      <c r="A35" s="94"/>
      <c r="B35" s="77" t="s">
        <v>123</v>
      </c>
      <c r="C35" s="76"/>
      <c r="D35" s="78">
        <v>0</v>
      </c>
      <c r="E35" s="74"/>
      <c r="F35" s="74"/>
      <c r="G35" s="74"/>
      <c r="H35" s="73"/>
    </row>
    <row r="36" spans="1:8" x14ac:dyDescent="0.3">
      <c r="A36" s="94"/>
      <c r="B36" s="77" t="s">
        <v>122</v>
      </c>
      <c r="C36" s="76"/>
      <c r="D36" s="78">
        <v>0</v>
      </c>
      <c r="E36" s="74"/>
      <c r="F36" s="74"/>
      <c r="G36" s="74"/>
      <c r="H36" s="73"/>
    </row>
    <row r="37" spans="1:8" x14ac:dyDescent="0.3">
      <c r="A37" s="94"/>
      <c r="B37" s="77" t="s">
        <v>121</v>
      </c>
      <c r="C37" s="76"/>
      <c r="D37" s="78">
        <v>3295.7525201018998</v>
      </c>
      <c r="E37" s="74"/>
      <c r="F37" s="74"/>
      <c r="G37" s="74"/>
      <c r="H37" s="73"/>
    </row>
    <row r="38" spans="1:8" x14ac:dyDescent="0.3">
      <c r="A38" s="96" t="s">
        <v>58</v>
      </c>
      <c r="B38" s="97"/>
      <c r="C38" s="94" t="s">
        <v>25</v>
      </c>
      <c r="D38" s="75">
        <v>3295.7525201018998</v>
      </c>
      <c r="E38" s="74">
        <v>5.2</v>
      </c>
      <c r="F38" s="74" t="s">
        <v>99</v>
      </c>
      <c r="G38" s="75">
        <v>633.79856155805999</v>
      </c>
      <c r="H38" s="73"/>
    </row>
    <row r="39" spans="1:8" x14ac:dyDescent="0.3">
      <c r="A39" s="98">
        <v>1</v>
      </c>
      <c r="B39" s="77" t="s">
        <v>125</v>
      </c>
      <c r="C39" s="94"/>
      <c r="D39" s="75">
        <v>0</v>
      </c>
      <c r="E39" s="74"/>
      <c r="F39" s="74"/>
      <c r="G39" s="74"/>
      <c r="H39" s="95" t="s">
        <v>124</v>
      </c>
    </row>
    <row r="40" spans="1:8" x14ac:dyDescent="0.3">
      <c r="A40" s="94"/>
      <c r="B40" s="77" t="s">
        <v>123</v>
      </c>
      <c r="C40" s="94"/>
      <c r="D40" s="75">
        <v>0</v>
      </c>
      <c r="E40" s="74"/>
      <c r="F40" s="74"/>
      <c r="G40" s="74"/>
      <c r="H40" s="95"/>
    </row>
    <row r="41" spans="1:8" x14ac:dyDescent="0.3">
      <c r="A41" s="94"/>
      <c r="B41" s="77" t="s">
        <v>122</v>
      </c>
      <c r="C41" s="94"/>
      <c r="D41" s="75">
        <v>0</v>
      </c>
      <c r="E41" s="74"/>
      <c r="F41" s="74"/>
      <c r="G41" s="74"/>
      <c r="H41" s="95"/>
    </row>
    <row r="42" spans="1:8" x14ac:dyDescent="0.3">
      <c r="A42" s="94"/>
      <c r="B42" s="77" t="s">
        <v>121</v>
      </c>
      <c r="C42" s="94"/>
      <c r="D42" s="75">
        <v>3295.7525201018998</v>
      </c>
      <c r="E42" s="74"/>
      <c r="F42" s="74"/>
      <c r="G42" s="74"/>
      <c r="H42" s="95"/>
    </row>
    <row r="43" spans="1:8" x14ac:dyDescent="0.3">
      <c r="A43" s="72"/>
      <c r="C43" s="72"/>
      <c r="D43" s="70"/>
      <c r="E43" s="70"/>
      <c r="F43" s="70"/>
      <c r="G43" s="70"/>
      <c r="H43" s="71"/>
    </row>
    <row r="45" spans="1:8" x14ac:dyDescent="0.3">
      <c r="A45" s="100" t="s">
        <v>120</v>
      </c>
      <c r="B45" s="100"/>
      <c r="C45" s="100"/>
      <c r="D45" s="100"/>
      <c r="E45" s="100"/>
      <c r="F45" s="100"/>
      <c r="G45" s="100"/>
      <c r="H45" s="100"/>
    </row>
    <row r="46" spans="1:8" x14ac:dyDescent="0.3">
      <c r="A46" s="100" t="s">
        <v>119</v>
      </c>
      <c r="B46" s="100"/>
      <c r="C46" s="100"/>
      <c r="D46" s="100"/>
      <c r="E46" s="100"/>
      <c r="F46" s="100"/>
      <c r="G46" s="100"/>
      <c r="H46" s="100"/>
    </row>
  </sheetData>
  <mergeCells count="26">
    <mergeCell ref="A45:H45"/>
    <mergeCell ref="A46:H46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89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90</v>
      </c>
      <c r="B3" s="6" t="s">
        <v>91</v>
      </c>
      <c r="C3" s="6" t="s">
        <v>92</v>
      </c>
      <c r="D3" s="6" t="s">
        <v>93</v>
      </c>
      <c r="E3" s="6" t="s">
        <v>94</v>
      </c>
      <c r="F3" s="6" t="s">
        <v>95</v>
      </c>
      <c r="G3" s="6" t="s">
        <v>96</v>
      </c>
      <c r="H3" s="6" t="s">
        <v>97</v>
      </c>
    </row>
    <row r="4" spans="1:8" ht="39" customHeight="1" x14ac:dyDescent="0.3">
      <c r="A4" s="25" t="s">
        <v>98</v>
      </c>
      <c r="B4" s="26" t="s">
        <v>99</v>
      </c>
      <c r="C4" s="27">
        <v>17.327256792286999</v>
      </c>
      <c r="D4" s="27">
        <v>222.07854046447</v>
      </c>
      <c r="E4" s="26">
        <v>6</v>
      </c>
      <c r="F4" s="26"/>
      <c r="G4" s="27">
        <v>3848.0118986842999</v>
      </c>
      <c r="H4" s="28"/>
    </row>
    <row r="5" spans="1:8" ht="39" customHeight="1" x14ac:dyDescent="0.3">
      <c r="A5" s="25" t="s">
        <v>100</v>
      </c>
      <c r="B5" s="26" t="s">
        <v>101</v>
      </c>
      <c r="C5" s="27">
        <v>113.93514460999</v>
      </c>
      <c r="D5" s="27">
        <v>24.126470438877</v>
      </c>
      <c r="E5" s="26">
        <v>6</v>
      </c>
      <c r="F5" s="26"/>
      <c r="G5" s="27">
        <v>2748.8528983821002</v>
      </c>
      <c r="H5" s="28"/>
    </row>
    <row r="6" spans="1:8" ht="39" customHeight="1" x14ac:dyDescent="0.3">
      <c r="A6" s="25" t="s">
        <v>102</v>
      </c>
      <c r="B6" s="26" t="s">
        <v>101</v>
      </c>
      <c r="C6" s="27">
        <v>31.901840490798001</v>
      </c>
      <c r="D6" s="27">
        <v>90.702982039983993</v>
      </c>
      <c r="E6" s="26">
        <v>6</v>
      </c>
      <c r="F6" s="26"/>
      <c r="G6" s="27">
        <v>2893.5920650792</v>
      </c>
      <c r="H6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2025-11-14T03:51:44Z</dcterms:modified>
</cp:coreProperties>
</file>